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810" yWindow="15" windowWidth="22140" windowHeight="11145"/>
  </bookViews>
  <sheets>
    <sheet name="Tabelle1" sheetId="1" r:id="rId1"/>
    <sheet name="Tabelle2" sheetId="2" r:id="rId2"/>
    <sheet name="Tabelle3" sheetId="3" r:id="rId3"/>
  </sheets>
  <calcPr calcId="125725"/>
  <customWorkbookViews>
    <customWorkbookView name="Arbeitsplatz-6 - Persönliche Ansicht" guid="{ADC0EC18-11CF-4684-AC1A-B2BF97C8E0FC}" mergeInterval="0" personalView="1" xWindow="60" yWindow="59" windowWidth="1623" windowHeight="705" activeSheetId="1"/>
  </customWorkbookViews>
</workbook>
</file>

<file path=xl/calcChain.xml><?xml version="1.0" encoding="utf-8"?>
<calcChain xmlns="http://schemas.openxmlformats.org/spreadsheetml/2006/main">
  <c r="K23" i="1"/>
  <c r="N23"/>
  <c r="E9"/>
  <c r="O4"/>
  <c r="G17"/>
  <c r="K6" l="1"/>
  <c r="K7" s="1"/>
  <c r="E14"/>
  <c r="E16"/>
  <c r="E13"/>
  <c r="O57"/>
  <c r="O56"/>
  <c r="O55"/>
  <c r="O54"/>
  <c r="O53"/>
  <c r="O52"/>
  <c r="O37"/>
  <c r="O35"/>
  <c r="O36"/>
  <c r="O51"/>
  <c r="N4" l="1"/>
  <c r="G9" s="1"/>
  <c r="E15"/>
  <c r="M4" s="1"/>
  <c r="G14" l="1"/>
  <c r="G16"/>
  <c r="E18"/>
  <c r="G15" l="1"/>
  <c r="G18" l="1"/>
</calcChain>
</file>

<file path=xl/sharedStrings.xml><?xml version="1.0" encoding="utf-8"?>
<sst xmlns="http://schemas.openxmlformats.org/spreadsheetml/2006/main" count="53" uniqueCount="24">
  <si>
    <t>Inhalt</t>
  </si>
  <si>
    <t>Durchmesser</t>
  </si>
  <si>
    <t>Länge Blech</t>
  </si>
  <si>
    <t>1/4 Teilung</t>
  </si>
  <si>
    <t>pi/4*d²</t>
  </si>
  <si>
    <t>Höhe Deckel</t>
  </si>
  <si>
    <t>Inhalt Deckel</t>
  </si>
  <si>
    <t xml:space="preserve"> </t>
  </si>
  <si>
    <t>Raumhöhe</t>
  </si>
  <si>
    <t xml:space="preserve">Inhalt:  </t>
  </si>
  <si>
    <t xml:space="preserve">  Standard Raumhöhe:  </t>
  </si>
  <si>
    <t>/</t>
  </si>
  <si>
    <t>Verlängerung/Kürzung:</t>
  </si>
  <si>
    <t>Berechnung Speicherinhalt</t>
  </si>
  <si>
    <t>ltr.</t>
  </si>
  <si>
    <t>mm</t>
  </si>
  <si>
    <r>
      <t xml:space="preserve">Wölbung Deckel:  </t>
    </r>
    <r>
      <rPr>
        <b/>
        <sz val="11"/>
        <color theme="1"/>
        <rFont val="Calibri"/>
        <family val="2"/>
        <scheme val="minor"/>
      </rPr>
      <t xml:space="preserve">b  </t>
    </r>
  </si>
  <si>
    <r>
      <t xml:space="preserve">Rohrbogen mit Isol.:  </t>
    </r>
    <r>
      <rPr>
        <b/>
        <sz val="11"/>
        <color theme="1"/>
        <rFont val="Calibri"/>
        <family val="2"/>
        <scheme val="minor"/>
      </rPr>
      <t xml:space="preserve">a  </t>
    </r>
  </si>
  <si>
    <r>
      <t xml:space="preserve">Speicherhülse:  </t>
    </r>
    <r>
      <rPr>
        <b/>
        <sz val="11"/>
        <color theme="1"/>
        <rFont val="Calibri"/>
        <family val="2"/>
        <scheme val="minor"/>
      </rPr>
      <t xml:space="preserve">c  </t>
    </r>
  </si>
  <si>
    <r>
      <t xml:space="preserve">Wölbung Boden:  </t>
    </r>
    <r>
      <rPr>
        <b/>
        <sz val="11"/>
        <color theme="1"/>
        <rFont val="Calibri"/>
        <family val="2"/>
        <scheme val="minor"/>
      </rPr>
      <t xml:space="preserve">d  </t>
    </r>
  </si>
  <si>
    <r>
      <t xml:space="preserve">Fußring:  </t>
    </r>
    <r>
      <rPr>
        <b/>
        <sz val="11"/>
        <color theme="1"/>
        <rFont val="Calibri"/>
        <family val="2"/>
        <scheme val="minor"/>
      </rPr>
      <t xml:space="preserve">e  </t>
    </r>
  </si>
  <si>
    <r>
      <t xml:space="preserve">Gesamthöhe mit Isol.:  </t>
    </r>
    <r>
      <rPr>
        <b/>
        <sz val="11"/>
        <color theme="1"/>
        <rFont val="Calibri"/>
        <family val="2"/>
        <scheme val="minor"/>
      </rPr>
      <t xml:space="preserve">f  </t>
    </r>
  </si>
  <si>
    <t>bitte die gelb hinterlegten Felder ausfüllen</t>
  </si>
  <si>
    <t xml:space="preserve">für Speicherdurchmesser ø 400mm bis ø 1800mm in 50mm Schritten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</si>
</sst>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theme="1"/>
      <name val="Compatil Fact LT Co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0" xfId="0" applyFont="1" applyFill="1"/>
    <xf numFmtId="0" fontId="0" fillId="3" borderId="0" xfId="0" applyFill="1" applyBorder="1" applyAlignment="1" applyProtection="1">
      <alignment horizontal="right"/>
      <protection hidden="1"/>
    </xf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left"/>
    </xf>
    <xf numFmtId="0" fontId="5" fillId="4" borderId="0" xfId="0" applyFont="1" applyFill="1" applyBorder="1"/>
    <xf numFmtId="0" fontId="6" fillId="4" borderId="0" xfId="0" applyFont="1" applyFill="1" applyBorder="1"/>
    <xf numFmtId="0" fontId="0" fillId="4" borderId="0" xfId="0" applyFill="1"/>
    <xf numFmtId="0" fontId="11" fillId="4" borderId="0" xfId="0" applyFont="1" applyFill="1"/>
    <xf numFmtId="0" fontId="7" fillId="4" borderId="0" xfId="0" applyFont="1" applyFill="1" applyAlignment="1">
      <alignment horizontal="center"/>
    </xf>
    <xf numFmtId="0" fontId="3" fillId="4" borderId="0" xfId="0" applyFont="1" applyFill="1" applyBorder="1" applyProtection="1">
      <protection hidden="1"/>
    </xf>
    <xf numFmtId="0" fontId="0" fillId="4" borderId="0" xfId="0" applyFill="1" applyAlignment="1">
      <alignment horizontal="right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1" fontId="0" fillId="4" borderId="0" xfId="0" applyNumberFormat="1" applyFill="1"/>
    <xf numFmtId="0" fontId="2" fillId="4" borderId="0" xfId="0" applyFont="1" applyFill="1"/>
    <xf numFmtId="1" fontId="2" fillId="4" borderId="0" xfId="0" applyNumberFormat="1" applyFont="1" applyFill="1"/>
    <xf numFmtId="0" fontId="0" fillId="4" borderId="0" xfId="0" applyFill="1" applyBorder="1" applyAlignment="1" applyProtection="1">
      <alignment horizontal="left"/>
      <protection hidden="1"/>
    </xf>
    <xf numFmtId="0" fontId="0" fillId="2" borderId="0" xfId="0" applyFill="1" applyProtection="1">
      <protection locked="0"/>
    </xf>
    <xf numFmtId="1" fontId="2" fillId="4" borderId="0" xfId="0" applyNumberFormat="1" applyFont="1" applyFill="1" applyBorder="1"/>
    <xf numFmtId="0" fontId="3" fillId="4" borderId="0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Border="1" applyAlignment="1">
      <alignment horizontal="left"/>
    </xf>
    <xf numFmtId="1" fontId="0" fillId="4" borderId="0" xfId="0" applyNumberFormat="1" applyFill="1" applyBorder="1"/>
    <xf numFmtId="0" fontId="8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left" vertical="top" wrapText="1" indent="1"/>
    </xf>
    <xf numFmtId="0" fontId="0" fillId="4" borderId="0" xfId="0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1" fillId="4" borderId="0" xfId="0" applyFont="1" applyFill="1" applyBorder="1"/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right"/>
    </xf>
    <xf numFmtId="2" fontId="0" fillId="4" borderId="0" xfId="0" applyNumberFormat="1" applyFill="1" applyBorder="1"/>
    <xf numFmtId="0" fontId="1" fillId="4" borderId="0" xfId="0" quotePrefix="1" applyFont="1" applyFill="1" applyBorder="1"/>
    <xf numFmtId="0" fontId="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0" fillId="4" borderId="0" xfId="0" applyFont="1" applyFill="1"/>
    <xf numFmtId="0" fontId="13" fillId="4" borderId="0" xfId="0" applyFont="1" applyFill="1"/>
    <xf numFmtId="0" fontId="8" fillId="4" borderId="0" xfId="0" applyFont="1" applyFill="1" applyBorder="1" applyAlignment="1">
      <alignment horizontal="left" vertical="top" wrapText="1" indent="1"/>
    </xf>
    <xf numFmtId="0" fontId="8" fillId="4" borderId="0" xfId="0" applyFont="1" applyFill="1" applyBorder="1" applyAlignment="1">
      <alignment vertical="top" wrapText="1"/>
    </xf>
    <xf numFmtId="0" fontId="0" fillId="4" borderId="0" xfId="0" applyFill="1" applyAlignment="1">
      <alignment horizontal="right"/>
    </xf>
    <xf numFmtId="0" fontId="0" fillId="4" borderId="0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2</xdr:row>
      <xdr:rowOff>47228</xdr:rowOff>
    </xdr:from>
    <xdr:to>
      <xdr:col>14</xdr:col>
      <xdr:colOff>428626</xdr:colOff>
      <xdr:row>6</xdr:row>
      <xdr:rowOff>137319</xdr:rowOff>
    </xdr:to>
    <xdr:pic>
      <xdr:nvPicPr>
        <xdr:cNvPr id="3" name="Grafi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01619" y="632619"/>
          <a:ext cx="1347788" cy="1012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114300</xdr:colOff>
      <xdr:row>9</xdr:row>
      <xdr:rowOff>180975</xdr:rowOff>
    </xdr:from>
    <xdr:to>
      <xdr:col>11</xdr:col>
      <xdr:colOff>514351</xdr:colOff>
      <xdr:row>22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52900" y="2066925"/>
          <a:ext cx="1914525" cy="2371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685800</xdr:colOff>
      <xdr:row>10</xdr:row>
      <xdr:rowOff>38100</xdr:rowOff>
    </xdr:from>
    <xdr:to>
      <xdr:col>15</xdr:col>
      <xdr:colOff>76199</xdr:colOff>
      <xdr:row>22</xdr:row>
      <xdr:rowOff>47624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38875" y="2114550"/>
          <a:ext cx="1743075" cy="2314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8</xdr:col>
      <xdr:colOff>348578</xdr:colOff>
      <xdr:row>9</xdr:row>
      <xdr:rowOff>179142</xdr:rowOff>
    </xdr:from>
    <xdr:ext cx="285750" cy="371475"/>
    <xdr:sp macro="" textlink="">
      <xdr:nvSpPr>
        <xdr:cNvPr id="5" name="Textfeld 4"/>
        <xdr:cNvSpPr txBox="1"/>
      </xdr:nvSpPr>
      <xdr:spPr>
        <a:xfrm>
          <a:off x="4392124" y="2074983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a</a:t>
          </a:r>
        </a:p>
      </xdr:txBody>
    </xdr:sp>
    <xdr:clientData/>
  </xdr:oneCellAnchor>
  <xdr:oneCellAnchor>
    <xdr:from>
      <xdr:col>8</xdr:col>
      <xdr:colOff>228600</xdr:colOff>
      <xdr:row>13</xdr:row>
      <xdr:rowOff>85725</xdr:rowOff>
    </xdr:from>
    <xdr:ext cx="184731" cy="264560"/>
    <xdr:sp macro="" textlink="">
      <xdr:nvSpPr>
        <xdr:cNvPr id="6" name="Textfeld 5"/>
        <xdr:cNvSpPr txBox="1"/>
      </xdr:nvSpPr>
      <xdr:spPr>
        <a:xfrm>
          <a:off x="426720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12</xdr:col>
      <xdr:colOff>96166</xdr:colOff>
      <xdr:row>10</xdr:row>
      <xdr:rowOff>18318</xdr:rowOff>
    </xdr:from>
    <xdr:ext cx="285750" cy="371475"/>
    <xdr:sp macro="" textlink="">
      <xdr:nvSpPr>
        <xdr:cNvPr id="7" name="Textfeld 6"/>
        <xdr:cNvSpPr txBox="1"/>
      </xdr:nvSpPr>
      <xdr:spPr>
        <a:xfrm>
          <a:off x="6415637" y="2106491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a</a:t>
          </a:r>
        </a:p>
      </xdr:txBody>
    </xdr:sp>
    <xdr:clientData/>
  </xdr:oneCellAnchor>
  <xdr:oneCellAnchor>
    <xdr:from>
      <xdr:col>8</xdr:col>
      <xdr:colOff>348029</xdr:colOff>
      <xdr:row>11</xdr:row>
      <xdr:rowOff>32055</xdr:rowOff>
    </xdr:from>
    <xdr:ext cx="285750" cy="371475"/>
    <xdr:sp macro="" textlink="">
      <xdr:nvSpPr>
        <xdr:cNvPr id="8" name="Textfeld 7"/>
        <xdr:cNvSpPr txBox="1"/>
      </xdr:nvSpPr>
      <xdr:spPr>
        <a:xfrm>
          <a:off x="4391575" y="2312560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b</a:t>
          </a:r>
        </a:p>
      </xdr:txBody>
    </xdr:sp>
    <xdr:clientData/>
  </xdr:oneCellAnchor>
  <xdr:oneCellAnchor>
    <xdr:from>
      <xdr:col>12</xdr:col>
      <xdr:colOff>107156</xdr:colOff>
      <xdr:row>11</xdr:row>
      <xdr:rowOff>53853</xdr:rowOff>
    </xdr:from>
    <xdr:ext cx="285750" cy="371475"/>
    <xdr:sp macro="" textlink="">
      <xdr:nvSpPr>
        <xdr:cNvPr id="9" name="Textfeld 8"/>
        <xdr:cNvSpPr txBox="1"/>
      </xdr:nvSpPr>
      <xdr:spPr>
        <a:xfrm>
          <a:off x="6426627" y="2334358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b</a:t>
          </a:r>
        </a:p>
      </xdr:txBody>
    </xdr:sp>
    <xdr:clientData/>
  </xdr:oneCellAnchor>
  <xdr:oneCellAnchor>
    <xdr:from>
      <xdr:col>8</xdr:col>
      <xdr:colOff>365796</xdr:colOff>
      <xdr:row>15</xdr:row>
      <xdr:rowOff>42863</xdr:rowOff>
    </xdr:from>
    <xdr:ext cx="285750" cy="371475"/>
    <xdr:sp macro="" textlink="">
      <xdr:nvSpPr>
        <xdr:cNvPr id="10" name="Textfeld 9"/>
        <xdr:cNvSpPr txBox="1"/>
      </xdr:nvSpPr>
      <xdr:spPr>
        <a:xfrm>
          <a:off x="4409342" y="3101853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c</a:t>
          </a:r>
        </a:p>
      </xdr:txBody>
    </xdr:sp>
    <xdr:clientData/>
  </xdr:oneCellAnchor>
  <xdr:oneCellAnchor>
    <xdr:from>
      <xdr:col>12</xdr:col>
      <xdr:colOff>105325</xdr:colOff>
      <xdr:row>15</xdr:row>
      <xdr:rowOff>22897</xdr:rowOff>
    </xdr:from>
    <xdr:ext cx="285750" cy="371475"/>
    <xdr:sp macro="" textlink="">
      <xdr:nvSpPr>
        <xdr:cNvPr id="11" name="Textfeld 10"/>
        <xdr:cNvSpPr txBox="1"/>
      </xdr:nvSpPr>
      <xdr:spPr>
        <a:xfrm>
          <a:off x="6424796" y="3081887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c</a:t>
          </a:r>
        </a:p>
      </xdr:txBody>
    </xdr:sp>
    <xdr:clientData/>
  </xdr:oneCellAnchor>
  <xdr:oneCellAnchor>
    <xdr:from>
      <xdr:col>12</xdr:col>
      <xdr:colOff>96166</xdr:colOff>
      <xdr:row>20</xdr:row>
      <xdr:rowOff>13738</xdr:rowOff>
    </xdr:from>
    <xdr:ext cx="285750" cy="371475"/>
    <xdr:sp macro="" textlink="">
      <xdr:nvSpPr>
        <xdr:cNvPr id="12" name="Textfeld 11"/>
        <xdr:cNvSpPr txBox="1"/>
      </xdr:nvSpPr>
      <xdr:spPr>
        <a:xfrm>
          <a:off x="6415637" y="4043546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d</a:t>
          </a:r>
        </a:p>
      </xdr:txBody>
    </xdr:sp>
    <xdr:clientData/>
  </xdr:oneCellAnchor>
  <xdr:oneCellAnchor>
    <xdr:from>
      <xdr:col>8</xdr:col>
      <xdr:colOff>338871</xdr:colOff>
      <xdr:row>20</xdr:row>
      <xdr:rowOff>141959</xdr:rowOff>
    </xdr:from>
    <xdr:ext cx="285750" cy="371475"/>
    <xdr:sp macro="" textlink="">
      <xdr:nvSpPr>
        <xdr:cNvPr id="13" name="Textfeld 12"/>
        <xdr:cNvSpPr txBox="1"/>
      </xdr:nvSpPr>
      <xdr:spPr>
        <a:xfrm>
          <a:off x="4382417" y="4171767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e</a:t>
          </a:r>
        </a:p>
      </xdr:txBody>
    </xdr:sp>
    <xdr:clientData/>
  </xdr:oneCellAnchor>
  <xdr:oneCellAnchor>
    <xdr:from>
      <xdr:col>12</xdr:col>
      <xdr:colOff>88533</xdr:colOff>
      <xdr:row>20</xdr:row>
      <xdr:rowOff>146539</xdr:rowOff>
    </xdr:from>
    <xdr:ext cx="285750" cy="371475"/>
    <xdr:sp macro="" textlink="">
      <xdr:nvSpPr>
        <xdr:cNvPr id="14" name="Textfeld 13"/>
        <xdr:cNvSpPr txBox="1"/>
      </xdr:nvSpPr>
      <xdr:spPr>
        <a:xfrm>
          <a:off x="6537752" y="4323648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e</a:t>
          </a:r>
        </a:p>
      </xdr:txBody>
    </xdr:sp>
    <xdr:clientData/>
  </xdr:oneCellAnchor>
  <xdr:oneCellAnchor>
    <xdr:from>
      <xdr:col>8</xdr:col>
      <xdr:colOff>155697</xdr:colOff>
      <xdr:row>14</xdr:row>
      <xdr:rowOff>18317</xdr:rowOff>
    </xdr:from>
    <xdr:ext cx="285750" cy="371475"/>
    <xdr:sp macro="" textlink="">
      <xdr:nvSpPr>
        <xdr:cNvPr id="15" name="Textfeld 14"/>
        <xdr:cNvSpPr txBox="1"/>
      </xdr:nvSpPr>
      <xdr:spPr>
        <a:xfrm>
          <a:off x="4199243" y="2875817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f</a:t>
          </a:r>
        </a:p>
      </xdr:txBody>
    </xdr:sp>
    <xdr:clientData/>
  </xdr:oneCellAnchor>
  <xdr:oneCellAnchor>
    <xdr:from>
      <xdr:col>11</xdr:col>
      <xdr:colOff>659423</xdr:colOff>
      <xdr:row>13</xdr:row>
      <xdr:rowOff>178593</xdr:rowOff>
    </xdr:from>
    <xdr:ext cx="285750" cy="371475"/>
    <xdr:sp macro="" textlink="">
      <xdr:nvSpPr>
        <xdr:cNvPr id="16" name="Textfeld 15"/>
        <xdr:cNvSpPr txBox="1"/>
      </xdr:nvSpPr>
      <xdr:spPr>
        <a:xfrm>
          <a:off x="6218726" y="2843761"/>
          <a:ext cx="2857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/>
            <a:t>f</a:t>
          </a:r>
        </a:p>
      </xdr:txBody>
    </xdr:sp>
    <xdr:clientData/>
  </xdr:oneCellAnchor>
  <xdr:twoCellAnchor>
    <xdr:from>
      <xdr:col>3</xdr:col>
      <xdr:colOff>615156</xdr:colOff>
      <xdr:row>8</xdr:row>
      <xdr:rowOff>158750</xdr:rowOff>
    </xdr:from>
    <xdr:to>
      <xdr:col>8</xdr:col>
      <xdr:colOff>476250</xdr:colOff>
      <xdr:row>11</xdr:row>
      <xdr:rowOff>49609</xdr:rowOff>
    </xdr:to>
    <xdr:sp macro="" textlink="">
      <xdr:nvSpPr>
        <xdr:cNvPr id="17" name="Textfeld 16"/>
        <xdr:cNvSpPr txBox="1"/>
      </xdr:nvSpPr>
      <xdr:spPr>
        <a:xfrm>
          <a:off x="2321719" y="2053828"/>
          <a:ext cx="2321719" cy="46632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600">
              <a:latin typeface="Compatil Fact LT Com" pitchFamily="34" charset="0"/>
            </a:rPr>
            <a:t>Inhalt  des</a:t>
          </a:r>
        </a:p>
        <a:p>
          <a:r>
            <a:rPr lang="de-DE" sz="600">
              <a:latin typeface="Compatil Fact LT Com" pitchFamily="34" charset="0"/>
            </a:rPr>
            <a:t>Standardspeichers</a:t>
          </a:r>
        </a:p>
      </xdr:txBody>
    </xdr:sp>
    <xdr:clientData/>
  </xdr:twoCellAnchor>
  <xdr:twoCellAnchor>
    <xdr:from>
      <xdr:col>5</xdr:col>
      <xdr:colOff>109144</xdr:colOff>
      <xdr:row>8</xdr:row>
      <xdr:rowOff>158750</xdr:rowOff>
    </xdr:from>
    <xdr:to>
      <xdr:col>10</xdr:col>
      <xdr:colOff>228206</xdr:colOff>
      <xdr:row>11</xdr:row>
      <xdr:rowOff>49609</xdr:rowOff>
    </xdr:to>
    <xdr:sp macro="" textlink="">
      <xdr:nvSpPr>
        <xdr:cNvPr id="18" name="Textfeld 17"/>
        <xdr:cNvSpPr txBox="1"/>
      </xdr:nvSpPr>
      <xdr:spPr>
        <a:xfrm>
          <a:off x="3105550" y="2053828"/>
          <a:ext cx="2321719" cy="46632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600">
              <a:latin typeface="Compatil Fact LT Com" pitchFamily="34" charset="0"/>
            </a:rPr>
            <a:t>Veränderung durch</a:t>
          </a:r>
          <a:br>
            <a:rPr lang="de-DE" sz="600">
              <a:latin typeface="Compatil Fact LT Com" pitchFamily="34" charset="0"/>
            </a:rPr>
          </a:br>
          <a:r>
            <a:rPr lang="de-DE" sz="600">
              <a:latin typeface="Compatil Fact LT Com" pitchFamily="34" charset="0"/>
            </a:rPr>
            <a:t>Verlängerung/Kürzung</a:t>
          </a:r>
        </a:p>
      </xdr:txBody>
    </xdr:sp>
    <xdr:clientData/>
  </xdr:twoCellAnchor>
  <xdr:twoCellAnchor>
    <xdr:from>
      <xdr:col>2</xdr:col>
      <xdr:colOff>287736</xdr:colOff>
      <xdr:row>5</xdr:row>
      <xdr:rowOff>178592</xdr:rowOff>
    </xdr:from>
    <xdr:to>
      <xdr:col>4</xdr:col>
      <xdr:colOff>89297</xdr:colOff>
      <xdr:row>8</xdr:row>
      <xdr:rowOff>49608</xdr:rowOff>
    </xdr:to>
    <xdr:sp macro="" textlink="">
      <xdr:nvSpPr>
        <xdr:cNvPr id="19" name="Textfeld 18"/>
        <xdr:cNvSpPr txBox="1"/>
      </xdr:nvSpPr>
      <xdr:spPr>
        <a:xfrm>
          <a:off x="1448595" y="1468436"/>
          <a:ext cx="1041796" cy="46632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>
              <a:latin typeface="+mn-lt"/>
            </a:rPr>
            <a:t>Durchmesser</a:t>
          </a:r>
        </a:p>
        <a:p>
          <a:r>
            <a:rPr lang="de-DE" sz="700">
              <a:latin typeface="Compatil Fact LT Com" pitchFamily="34" charset="0"/>
            </a:rPr>
            <a:t>ohne Dämmung</a:t>
          </a:r>
        </a:p>
      </xdr:txBody>
    </xdr:sp>
    <xdr:clientData/>
  </xdr:twoCellAnchor>
  <xdr:twoCellAnchor>
    <xdr:from>
      <xdr:col>2</xdr:col>
      <xdr:colOff>287744</xdr:colOff>
      <xdr:row>4</xdr:row>
      <xdr:rowOff>238125</xdr:rowOff>
    </xdr:from>
    <xdr:to>
      <xdr:col>4</xdr:col>
      <xdr:colOff>1</xdr:colOff>
      <xdr:row>6</xdr:row>
      <xdr:rowOff>138906</xdr:rowOff>
    </xdr:to>
    <xdr:sp macro="" textlink="">
      <xdr:nvSpPr>
        <xdr:cNvPr id="20" name="Textfeld 19"/>
        <xdr:cNvSpPr txBox="1"/>
      </xdr:nvSpPr>
      <xdr:spPr>
        <a:xfrm>
          <a:off x="1448603" y="1190625"/>
          <a:ext cx="952492" cy="44648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700">
              <a:latin typeface="Compatil Fact LT Com" pitchFamily="34" charset="0"/>
            </a:rPr>
            <a:t>vorhandene</a:t>
          </a:r>
          <a:br>
            <a:rPr lang="de-DE" sz="700">
              <a:latin typeface="Compatil Fact LT Com" pitchFamily="34" charset="0"/>
            </a:rPr>
          </a:br>
          <a:r>
            <a:rPr lang="de-DE" sz="1100">
              <a:latin typeface="+mn-lt"/>
            </a:rPr>
            <a:t>Raumhöhe: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AK62"/>
  <sheetViews>
    <sheetView tabSelected="1" zoomScale="96" zoomScaleNormal="96" workbookViewId="0">
      <selection activeCell="E6" sqref="E6"/>
    </sheetView>
  </sheetViews>
  <sheetFormatPr baseColWidth="10" defaultRowHeight="15"/>
  <cols>
    <col min="1" max="1" width="8.7109375" customWidth="1"/>
    <col min="2" max="2" width="8.5703125" customWidth="1"/>
    <col min="3" max="3" width="8.140625" customWidth="1"/>
    <col min="4" max="4" width="10.42578125" customWidth="1"/>
    <col min="5" max="5" width="9" customWidth="1"/>
    <col min="6" max="6" width="4.85546875" customWidth="1"/>
    <col min="7" max="7" width="6.5703125" customWidth="1"/>
    <col min="8" max="8" width="6.140625" customWidth="1"/>
    <col min="9" max="9" width="8.7109375" customWidth="1"/>
    <col min="10" max="10" width="6.7109375" customWidth="1"/>
    <col min="11" max="11" width="7.28515625" customWidth="1"/>
    <col min="13" max="13" width="9" customWidth="1"/>
    <col min="14" max="14" width="7.140625" customWidth="1"/>
    <col min="15" max="15" width="7.7109375" customWidth="1"/>
    <col min="16" max="16" width="8" customWidth="1"/>
    <col min="17" max="17" width="7.140625" customWidth="1"/>
    <col min="18" max="18" width="5" customWidth="1"/>
    <col min="19" max="19" width="5.85546875" customWidth="1"/>
    <col min="20" max="20" width="7" customWidth="1"/>
    <col min="22" max="22" width="5.140625" customWidth="1"/>
    <col min="23" max="23" width="6" customWidth="1"/>
    <col min="24" max="24" width="5.7109375" customWidth="1"/>
    <col min="25" max="25" width="6.28515625" customWidth="1"/>
    <col min="26" max="26" width="5.5703125" customWidth="1"/>
    <col min="27" max="27" width="7.140625" customWidth="1"/>
    <col min="28" max="28" width="10.28515625" customWidth="1"/>
    <col min="29" max="29" width="6.85546875" customWidth="1"/>
  </cols>
  <sheetData>
    <row r="1" spans="1:37" ht="27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18">
      <c r="A2" s="11"/>
      <c r="B2" s="47" t="s">
        <v>13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>
      <c r="A3" s="11"/>
      <c r="B3" s="46" t="s">
        <v>23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>
      <c r="A4" s="11"/>
      <c r="B4" s="12" t="s">
        <v>22</v>
      </c>
      <c r="C4" s="11"/>
      <c r="D4" s="11"/>
      <c r="E4" s="11"/>
      <c r="F4" s="11"/>
      <c r="G4" s="11"/>
      <c r="H4" s="11"/>
      <c r="I4" s="11"/>
      <c r="J4" s="11"/>
      <c r="K4" s="13" t="s">
        <v>7</v>
      </c>
      <c r="L4" s="11"/>
      <c r="M4" s="14">
        <f>IF(E7&lt;850,(E15+30)*(PI()/4*(E7*E7)))/1000000+IF(E7&gt;800,E15*(PI()/4*(E7*E7)))/1000000+O4</f>
        <v>980.17690792001542</v>
      </c>
      <c r="N4" s="26">
        <f>E9-((PI()/4*POWER(E7,2))*(K6-E6)/1000000)</f>
        <v>1000</v>
      </c>
      <c r="O4" s="27">
        <f>(IF(E7&gt;800,VLOOKUP(E7,M35:T57,6,1),0))*2</f>
        <v>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26.25" customHeight="1">
      <c r="A5" s="11"/>
      <c r="B5" s="12"/>
      <c r="C5" s="11"/>
      <c r="D5" s="11"/>
      <c r="E5" s="11"/>
      <c r="F5" s="11"/>
      <c r="G5" s="11"/>
      <c r="H5" s="11"/>
      <c r="I5" s="11"/>
      <c r="J5" s="11"/>
      <c r="K5" s="13"/>
      <c r="L5" s="11"/>
      <c r="M5" s="14"/>
      <c r="N5" s="26"/>
      <c r="O5" s="2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6.5" customHeight="1">
      <c r="A6" s="11"/>
      <c r="B6" s="50"/>
      <c r="C6" s="50"/>
      <c r="D6" s="50"/>
      <c r="E6" s="25">
        <v>2330</v>
      </c>
      <c r="F6" s="11" t="s">
        <v>15</v>
      </c>
      <c r="G6" s="11"/>
      <c r="H6" s="18" t="s">
        <v>10</v>
      </c>
      <c r="I6" s="11"/>
      <c r="J6" s="11"/>
      <c r="K6" s="15">
        <f>VLOOKUP(E7,M35:T57,8,1)</f>
        <v>2330</v>
      </c>
      <c r="L6" s="18" t="s">
        <v>15</v>
      </c>
      <c r="M6" s="7"/>
      <c r="N6" s="7"/>
      <c r="O6" s="7"/>
      <c r="P6" s="7"/>
      <c r="Q6" s="7"/>
      <c r="R6" s="7"/>
      <c r="S6" s="7"/>
      <c r="T6" s="7"/>
      <c r="U6" s="7"/>
      <c r="V6" s="28"/>
      <c r="W6" s="29"/>
      <c r="X6" s="7"/>
      <c r="Y6" s="7"/>
      <c r="Z6" s="7"/>
      <c r="AA6" s="48"/>
      <c r="AB6" s="48"/>
      <c r="AC6" s="48"/>
      <c r="AD6" s="11"/>
      <c r="AE6" s="11"/>
      <c r="AF6" s="11"/>
      <c r="AG6" s="11"/>
      <c r="AH6" s="11"/>
      <c r="AI6" s="11"/>
      <c r="AJ6" s="11"/>
      <c r="AK6" s="11"/>
    </row>
    <row r="7" spans="1:37" ht="15" customHeight="1">
      <c r="A7" s="11"/>
      <c r="B7" s="50"/>
      <c r="C7" s="50"/>
      <c r="D7" s="50"/>
      <c r="E7" s="25">
        <v>800</v>
      </c>
      <c r="F7" s="11" t="s">
        <v>15</v>
      </c>
      <c r="G7" s="11"/>
      <c r="H7" s="19" t="s">
        <v>12</v>
      </c>
      <c r="I7" s="19"/>
      <c r="J7" s="11"/>
      <c r="K7" s="15">
        <f>E6-K6</f>
        <v>0</v>
      </c>
      <c r="L7" s="18" t="s">
        <v>15</v>
      </c>
      <c r="M7" s="9"/>
      <c r="N7" s="7"/>
      <c r="O7" s="7"/>
      <c r="P7" s="7"/>
      <c r="Q7" s="7"/>
      <c r="R7" s="7"/>
      <c r="S7" s="7"/>
      <c r="T7" s="7"/>
      <c r="U7" s="7"/>
      <c r="V7" s="7"/>
      <c r="W7" s="29"/>
      <c r="X7" s="7"/>
      <c r="Y7" s="7"/>
      <c r="Z7" s="7"/>
      <c r="AA7" s="49"/>
      <c r="AB7" s="30"/>
      <c r="AC7" s="49"/>
      <c r="AD7" s="11"/>
      <c r="AE7" s="11"/>
      <c r="AF7" s="11"/>
      <c r="AG7" s="11"/>
      <c r="AH7" s="11"/>
      <c r="AI7" s="11"/>
      <c r="AJ7" s="11"/>
      <c r="AK7" s="11"/>
    </row>
    <row r="8" spans="1:37" ht="15.75" customHeight="1">
      <c r="A8" s="11"/>
      <c r="B8" s="15"/>
      <c r="C8" s="15"/>
      <c r="D8" s="15"/>
      <c r="E8" s="11" t="s">
        <v>7</v>
      </c>
      <c r="F8" s="11"/>
      <c r="G8" s="16"/>
      <c r="H8" s="11"/>
      <c r="I8" s="16"/>
      <c r="J8" s="17"/>
      <c r="K8" s="16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29"/>
      <c r="X8" s="7"/>
      <c r="Y8" s="7"/>
      <c r="Z8" s="7"/>
      <c r="AA8" s="49"/>
      <c r="AB8" s="31"/>
      <c r="AC8" s="49"/>
      <c r="AD8" s="11"/>
      <c r="AE8" s="11"/>
      <c r="AF8" s="11"/>
      <c r="AG8" s="11"/>
      <c r="AH8" s="11"/>
      <c r="AI8" s="11"/>
      <c r="AJ8" s="11"/>
      <c r="AK8" s="11"/>
    </row>
    <row r="9" spans="1:37" ht="15.75">
      <c r="A9" s="11"/>
      <c r="B9" s="50" t="s">
        <v>9</v>
      </c>
      <c r="C9" s="50"/>
      <c r="D9" s="50"/>
      <c r="E9" s="4">
        <f>VLOOKUP(E7,M35:T57,7,1)</f>
        <v>1000</v>
      </c>
      <c r="F9" s="6" t="s">
        <v>11</v>
      </c>
      <c r="G9" s="5">
        <f>ROUND(N4,-1)</f>
        <v>1000</v>
      </c>
      <c r="H9" s="11" t="s">
        <v>14</v>
      </c>
      <c r="I9" s="15" t="s">
        <v>7</v>
      </c>
      <c r="J9" s="20" t="s">
        <v>7</v>
      </c>
      <c r="K9" s="11" t="s">
        <v>7</v>
      </c>
      <c r="L9" s="11"/>
      <c r="M9" s="9"/>
      <c r="N9" s="7"/>
      <c r="O9" s="7"/>
      <c r="P9" s="7"/>
      <c r="Q9" s="7"/>
      <c r="R9" s="7"/>
      <c r="S9" s="7"/>
      <c r="T9" s="7"/>
      <c r="U9" s="7"/>
      <c r="V9" s="7"/>
      <c r="W9" s="29"/>
      <c r="X9" s="7"/>
      <c r="Y9" s="7"/>
      <c r="Z9" s="7"/>
      <c r="AA9" s="32"/>
      <c r="AB9" s="31"/>
      <c r="AC9" s="32"/>
      <c r="AD9" s="11"/>
      <c r="AE9" s="11"/>
      <c r="AF9" s="11"/>
      <c r="AG9" s="11"/>
      <c r="AH9" s="11"/>
      <c r="AI9" s="11"/>
      <c r="AJ9" s="11"/>
      <c r="AK9" s="11"/>
    </row>
    <row r="10" spans="1:37">
      <c r="A10" s="11"/>
      <c r="B10" s="15"/>
      <c r="C10" s="15"/>
      <c r="D10" s="15"/>
      <c r="E10" s="16"/>
      <c r="F10" s="16"/>
      <c r="G10" s="16"/>
      <c r="H10" s="16"/>
      <c r="I10" s="11"/>
      <c r="J10" s="11"/>
      <c r="K10" s="16"/>
      <c r="L10" s="11"/>
      <c r="M10" s="7"/>
      <c r="N10" s="7"/>
      <c r="O10" s="7"/>
      <c r="P10" s="7"/>
      <c r="Q10" s="7"/>
      <c r="R10" s="7"/>
      <c r="S10" s="7"/>
      <c r="T10" s="7"/>
      <c r="U10" s="7"/>
      <c r="V10" s="7"/>
      <c r="W10" s="29"/>
      <c r="X10" s="7"/>
      <c r="Y10" s="7"/>
      <c r="Z10" s="7"/>
      <c r="AA10" s="32"/>
      <c r="AB10" s="31"/>
      <c r="AC10" s="32"/>
      <c r="AD10" s="11"/>
      <c r="AE10" s="11"/>
      <c r="AF10" s="11"/>
      <c r="AG10" s="11"/>
      <c r="AH10" s="11"/>
      <c r="AI10" s="11"/>
      <c r="AJ10" s="11"/>
      <c r="AK10" s="11"/>
    </row>
    <row r="11" spans="1:37">
      <c r="A11" s="11"/>
      <c r="B11" s="15"/>
      <c r="C11" s="15"/>
      <c r="D11" s="15"/>
      <c r="E11" s="16"/>
      <c r="F11" s="16"/>
      <c r="G11" s="16"/>
      <c r="H11" s="16"/>
      <c r="I11" s="16"/>
      <c r="J11" s="21" t="s">
        <v>7</v>
      </c>
      <c r="K11" s="16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31"/>
      <c r="AB11" s="31"/>
      <c r="AC11" s="32"/>
      <c r="AD11" s="11"/>
      <c r="AE11" s="11"/>
      <c r="AF11" s="11"/>
      <c r="AG11" s="11"/>
      <c r="AH11" s="11"/>
      <c r="AI11" s="11"/>
      <c r="AJ11" s="11"/>
      <c r="AK11" s="11"/>
    </row>
    <row r="12" spans="1:37">
      <c r="A12" s="11"/>
      <c r="B12" s="15"/>
      <c r="C12" s="15"/>
      <c r="D12" s="15"/>
      <c r="E12" s="16"/>
      <c r="F12" s="16"/>
      <c r="G12" s="16"/>
      <c r="H12" s="16"/>
      <c r="I12" s="16"/>
      <c r="J12" s="16"/>
      <c r="K12" s="16"/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29"/>
      <c r="X12" s="7"/>
      <c r="Y12" s="7"/>
      <c r="Z12" s="7"/>
      <c r="AA12" s="31"/>
      <c r="AB12" s="31"/>
      <c r="AC12" s="32"/>
      <c r="AD12" s="11"/>
      <c r="AE12" s="11"/>
      <c r="AF12" s="11"/>
      <c r="AG12" s="11"/>
      <c r="AH12" s="11"/>
      <c r="AI12" s="11"/>
      <c r="AJ12" s="11"/>
      <c r="AK12" s="11"/>
    </row>
    <row r="13" spans="1:37">
      <c r="A13" s="11"/>
      <c r="B13" s="50" t="s">
        <v>17</v>
      </c>
      <c r="C13" s="50"/>
      <c r="D13" s="50"/>
      <c r="E13" s="2">
        <f>IF(E7=650,200)+IF(E7=700,190)+IF(E7=750,190)+IF(E7=800,180)+IF(E7=500,200)+IF(E7=400,200)+IF(E7=600,200)+IF(E7=550,200)+IF(E7&gt;800,180)</f>
        <v>180</v>
      </c>
      <c r="F13" s="24" t="s">
        <v>15</v>
      </c>
      <c r="G13" s="22"/>
      <c r="H13" s="16"/>
      <c r="I13" s="16"/>
      <c r="J13" s="16"/>
      <c r="K13" s="16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31"/>
      <c r="AB13" s="31"/>
      <c r="AC13" s="32"/>
      <c r="AD13" s="11"/>
      <c r="AE13" s="11"/>
      <c r="AF13" s="11"/>
      <c r="AG13" s="11"/>
      <c r="AH13" s="11"/>
      <c r="AI13" s="11"/>
      <c r="AJ13" s="11"/>
      <c r="AK13" s="11"/>
    </row>
    <row r="14" spans="1:37">
      <c r="A14" s="11"/>
      <c r="B14" s="50" t="s">
        <v>16</v>
      </c>
      <c r="C14" s="50"/>
      <c r="D14" s="50"/>
      <c r="E14" s="1">
        <f>VLOOKUP(E7,M35:T57,5,1)</f>
        <v>130</v>
      </c>
      <c r="F14" s="18" t="s">
        <v>15</v>
      </c>
      <c r="G14" s="23">
        <f>X10*10</f>
        <v>0</v>
      </c>
      <c r="H14" s="16"/>
      <c r="I14" s="11"/>
      <c r="J14" s="11" t="s">
        <v>7</v>
      </c>
      <c r="K14" s="11" t="s">
        <v>7</v>
      </c>
      <c r="L14" s="11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11"/>
      <c r="B15" s="50" t="s">
        <v>18</v>
      </c>
      <c r="C15" s="50"/>
      <c r="D15" s="50"/>
      <c r="E15" s="2">
        <f>E6-70-E16-E17-E13-E14</f>
        <v>1920</v>
      </c>
      <c r="F15" s="24" t="s">
        <v>15</v>
      </c>
      <c r="G15" s="23">
        <f>E6-G13-G14-G16-G17-70</f>
        <v>2230</v>
      </c>
      <c r="H15" s="16"/>
      <c r="I15" s="11"/>
      <c r="J15" s="21" t="s">
        <v>7</v>
      </c>
      <c r="K15" s="11" t="s">
        <v>7</v>
      </c>
      <c r="L15" s="11"/>
      <c r="M15" s="9"/>
      <c r="N15" s="7"/>
      <c r="O15" s="7"/>
      <c r="P15" s="7"/>
      <c r="Q15" s="7"/>
      <c r="R15" s="7"/>
      <c r="S15" s="7"/>
      <c r="T15" s="7"/>
      <c r="U15" s="7"/>
      <c r="V15" s="7"/>
      <c r="W15" s="29"/>
      <c r="X15" s="7"/>
      <c r="Y15" s="7"/>
      <c r="Z15" s="7"/>
      <c r="AA15" s="7"/>
      <c r="AB15" s="7"/>
      <c r="AC15" s="7"/>
      <c r="AD15" s="11"/>
      <c r="AE15" s="11"/>
      <c r="AF15" s="11"/>
      <c r="AG15" s="11"/>
      <c r="AH15" s="11"/>
      <c r="AI15" s="11"/>
      <c r="AJ15" s="11"/>
      <c r="AK15" s="11"/>
    </row>
    <row r="16" spans="1:37">
      <c r="A16" s="11"/>
      <c r="B16" s="50" t="s">
        <v>19</v>
      </c>
      <c r="C16" s="50"/>
      <c r="D16" s="50"/>
      <c r="E16" s="2">
        <f>IF(E7&gt;800,VLOOKUP(E7,M35:T57,5,1),0)</f>
        <v>0</v>
      </c>
      <c r="F16" s="24" t="s">
        <v>15</v>
      </c>
      <c r="G16" s="23">
        <f>X10*10</f>
        <v>0</v>
      </c>
      <c r="H16" s="16"/>
      <c r="I16" s="11"/>
      <c r="J16" s="11" t="s">
        <v>7</v>
      </c>
      <c r="K16" s="11" t="s">
        <v>7</v>
      </c>
      <c r="L16" s="11"/>
      <c r="M16" s="8"/>
      <c r="N16" s="33"/>
      <c r="O16" s="28"/>
      <c r="P16" s="7"/>
      <c r="Q16" s="33"/>
      <c r="R16" s="34"/>
      <c r="S16" s="33"/>
      <c r="T16" s="51"/>
      <c r="U16" s="7"/>
      <c r="V16" s="7"/>
      <c r="W16" s="29"/>
      <c r="X16" s="7"/>
      <c r="Y16" s="7"/>
      <c r="Z16" s="7"/>
      <c r="AA16" s="7"/>
      <c r="AB16" s="7"/>
      <c r="AC16" s="7"/>
      <c r="AD16" s="11"/>
      <c r="AE16" s="11"/>
      <c r="AF16" s="11"/>
      <c r="AG16" s="11"/>
      <c r="AH16" s="11"/>
      <c r="AI16" s="11"/>
      <c r="AJ16" s="11"/>
      <c r="AK16" s="11"/>
    </row>
    <row r="17" spans="1:37">
      <c r="A17" s="11"/>
      <c r="B17" s="50" t="s">
        <v>20</v>
      </c>
      <c r="C17" s="50"/>
      <c r="D17" s="50"/>
      <c r="E17" s="1">
        <v>30</v>
      </c>
      <c r="F17" s="18" t="s">
        <v>15</v>
      </c>
      <c r="G17" s="22">
        <f>E17</f>
        <v>30</v>
      </c>
      <c r="H17" s="16"/>
      <c r="I17" s="16"/>
      <c r="J17" s="16"/>
      <c r="K17" s="11" t="s">
        <v>7</v>
      </c>
      <c r="L17" s="11"/>
      <c r="M17" s="8"/>
      <c r="N17" s="33"/>
      <c r="O17" s="8"/>
      <c r="P17" s="7"/>
      <c r="Q17" s="33"/>
      <c r="R17" s="34"/>
      <c r="S17" s="33"/>
      <c r="T17" s="51"/>
      <c r="U17" s="7"/>
      <c r="V17" s="7"/>
      <c r="W17" s="29"/>
      <c r="X17" s="7"/>
      <c r="Y17" s="7"/>
      <c r="Z17" s="7"/>
      <c r="AA17" s="7"/>
      <c r="AB17" s="7"/>
      <c r="AC17" s="7"/>
      <c r="AD17" s="11"/>
      <c r="AE17" s="11"/>
      <c r="AF17" s="11"/>
      <c r="AG17" s="11"/>
      <c r="AH17" s="11"/>
      <c r="AI17" s="11"/>
      <c r="AJ17" s="11"/>
      <c r="AK17" s="11"/>
    </row>
    <row r="18" spans="1:37">
      <c r="A18" s="11"/>
      <c r="B18" s="50" t="s">
        <v>21</v>
      </c>
      <c r="C18" s="50"/>
      <c r="D18" s="50"/>
      <c r="E18" s="3">
        <f>SUM(E13:E17)</f>
        <v>2260</v>
      </c>
      <c r="F18" s="18" t="s">
        <v>15</v>
      </c>
      <c r="G18" s="23">
        <f>G17+G16+G15+G14+G13</f>
        <v>2260</v>
      </c>
      <c r="H18" s="11"/>
      <c r="I18" s="11"/>
      <c r="J18" s="11"/>
      <c r="K18" s="11" t="s">
        <v>7</v>
      </c>
      <c r="L18" s="11"/>
      <c r="M18" s="7"/>
      <c r="N18" s="7"/>
      <c r="O18" s="35"/>
      <c r="P18" s="7"/>
      <c r="Q18" s="7"/>
      <c r="R18" s="3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1"/>
      <c r="AE18" s="11"/>
      <c r="AF18" s="11"/>
      <c r="AG18" s="11"/>
      <c r="AH18" s="11"/>
      <c r="AI18" s="11"/>
      <c r="AJ18" s="11"/>
      <c r="AK18" s="11"/>
    </row>
    <row r="19" spans="1:37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 t="s">
        <v>7</v>
      </c>
      <c r="L19" s="11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11"/>
      <c r="AE19" s="11"/>
      <c r="AF19" s="11"/>
      <c r="AG19" s="11"/>
      <c r="AH19" s="11"/>
      <c r="AI19" s="11"/>
      <c r="AJ19" s="11"/>
      <c r="AK19" s="11"/>
    </row>
    <row r="20" spans="1:37" ht="15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11"/>
      <c r="AE20" s="11"/>
      <c r="AF20" s="11"/>
      <c r="AG20" s="11"/>
      <c r="AH20" s="11"/>
      <c r="AI20" s="11"/>
      <c r="AJ20" s="11"/>
      <c r="AK20" s="11"/>
    </row>
    <row r="21" spans="1:3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11"/>
      <c r="AE21" s="11"/>
      <c r="AF21" s="11"/>
      <c r="AG21" s="11"/>
      <c r="AH21" s="11"/>
      <c r="AI21" s="11"/>
      <c r="AJ21" s="11"/>
      <c r="AK21" s="11"/>
    </row>
    <row r="22" spans="1:3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7"/>
      <c r="N22" s="7"/>
      <c r="O22" s="7"/>
      <c r="P22" s="7"/>
      <c r="Q22" s="7"/>
      <c r="R22" s="7"/>
      <c r="S22" s="7"/>
      <c r="T22" s="7"/>
      <c r="U22" s="7"/>
      <c r="V22" s="7"/>
      <c r="W22" s="36"/>
      <c r="X22" s="36"/>
      <c r="Y22" s="36"/>
      <c r="Z22" s="7"/>
      <c r="AA22" s="7"/>
      <c r="AB22" s="7"/>
      <c r="AC22" s="7"/>
      <c r="AD22" s="11"/>
      <c r="AE22" s="11"/>
      <c r="AF22" s="11"/>
      <c r="AG22" s="11"/>
      <c r="AH22" s="11"/>
      <c r="AI22" s="11"/>
      <c r="AJ22" s="11"/>
      <c r="AK22" s="11"/>
    </row>
    <row r="23" spans="1:37" ht="15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44" t="str">
        <f>IF(E7&lt;=800,"X"," ")</f>
        <v>X</v>
      </c>
      <c r="L23" s="11"/>
      <c r="M23" s="7"/>
      <c r="N23" s="45" t="str">
        <f>IF(E7&gt;800,"X"," ")</f>
        <v xml:space="preserve"> </v>
      </c>
      <c r="O23" s="7"/>
      <c r="P23" s="7"/>
      <c r="Q23" s="7"/>
      <c r="R23" s="7"/>
      <c r="S23" s="7"/>
      <c r="T23" s="7"/>
      <c r="U23" s="7"/>
      <c r="V23" s="37"/>
      <c r="W23" s="7"/>
      <c r="X23" s="38"/>
      <c r="Y23" s="29"/>
      <c r="Z23" s="7"/>
      <c r="AA23" s="7"/>
      <c r="AB23" s="7"/>
      <c r="AC23" s="7"/>
      <c r="AD23" s="11"/>
      <c r="AE23" s="11"/>
      <c r="AF23" s="11"/>
      <c r="AG23" s="11"/>
      <c r="AH23" s="11"/>
      <c r="AI23" s="11"/>
      <c r="AJ23" s="11"/>
      <c r="AK23" s="11"/>
    </row>
    <row r="24" spans="1:3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37"/>
      <c r="W24" s="7"/>
      <c r="X24" s="38"/>
      <c r="Y24" s="29"/>
      <c r="Z24" s="7"/>
      <c r="AA24" s="7"/>
      <c r="AB24" s="7"/>
      <c r="AC24" s="7"/>
      <c r="AD24" s="11"/>
      <c r="AE24" s="11"/>
      <c r="AF24" s="11"/>
      <c r="AG24" s="11"/>
      <c r="AH24" s="11"/>
      <c r="AI24" s="11"/>
      <c r="AJ24" s="11"/>
      <c r="AK24" s="11"/>
    </row>
    <row r="25" spans="1:37" ht="15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1"/>
      <c r="AE25" s="11"/>
      <c r="AF25" s="11"/>
      <c r="AG25" s="11"/>
      <c r="AH25" s="11"/>
      <c r="AI25" s="11"/>
      <c r="AJ25" s="11"/>
      <c r="AK25" s="11"/>
    </row>
    <row r="26" spans="1:37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1"/>
      <c r="AE26" s="11"/>
      <c r="AF26" s="11"/>
      <c r="AG26" s="11"/>
      <c r="AH26" s="11"/>
      <c r="AI26" s="11"/>
      <c r="AJ26" s="11"/>
      <c r="AK26" s="11"/>
    </row>
    <row r="27" spans="1:37" ht="15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0"/>
      <c r="N27" s="7"/>
      <c r="O27" s="7"/>
      <c r="P27" s="7"/>
      <c r="Q27" s="7"/>
      <c r="R27" s="35"/>
      <c r="S27" s="39"/>
      <c r="T27" s="35"/>
      <c r="U27" s="7"/>
      <c r="V27" s="7"/>
      <c r="W27" s="7"/>
      <c r="X27" s="7"/>
      <c r="Y27" s="7"/>
      <c r="Z27" s="7"/>
      <c r="AA27" s="7"/>
      <c r="AB27" s="7"/>
      <c r="AC27" s="7"/>
      <c r="AD27" s="11"/>
      <c r="AE27" s="11"/>
      <c r="AF27" s="11"/>
      <c r="AG27" s="11"/>
      <c r="AH27" s="11"/>
      <c r="AI27" s="11"/>
      <c r="AJ27" s="11"/>
      <c r="AK27" s="11"/>
    </row>
    <row r="28" spans="1:3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1"/>
      <c r="AE28" s="11"/>
      <c r="AF28" s="11"/>
      <c r="AG28" s="11"/>
      <c r="AH28" s="11"/>
      <c r="AI28" s="11"/>
      <c r="AJ28" s="11"/>
      <c r="AK28" s="11"/>
    </row>
    <row r="29" spans="1:3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0"/>
      <c r="N32" s="40"/>
      <c r="O32" s="40"/>
      <c r="P32" s="40"/>
      <c r="Q32" s="40"/>
      <c r="R32" s="40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2"/>
      <c r="M33" s="41" t="s">
        <v>1</v>
      </c>
      <c r="N33" s="41" t="s">
        <v>2</v>
      </c>
      <c r="O33" s="41" t="s">
        <v>3</v>
      </c>
      <c r="P33" s="41" t="s">
        <v>4</v>
      </c>
      <c r="Q33" s="41" t="s">
        <v>5</v>
      </c>
      <c r="R33" s="41" t="s">
        <v>6</v>
      </c>
      <c r="S33" s="41" t="s">
        <v>0</v>
      </c>
      <c r="T33" s="41" t="s">
        <v>8</v>
      </c>
      <c r="U33" s="22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22"/>
      <c r="M34" s="41"/>
      <c r="N34" s="41"/>
      <c r="O34" s="41"/>
      <c r="P34" s="41"/>
      <c r="Q34" s="41"/>
      <c r="R34" s="41"/>
      <c r="S34" s="22"/>
      <c r="T34" s="22"/>
      <c r="U34" s="22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22"/>
      <c r="M35" s="41">
        <v>400</v>
      </c>
      <c r="N35" s="41">
        <v>1244</v>
      </c>
      <c r="O35" s="41">
        <f t="shared" ref="O35" si="0">N35/4</f>
        <v>311</v>
      </c>
      <c r="P35" s="41">
        <v>12.56</v>
      </c>
      <c r="Q35" s="41">
        <v>75</v>
      </c>
      <c r="R35" s="41">
        <v>6</v>
      </c>
      <c r="S35" s="41">
        <v>200</v>
      </c>
      <c r="T35" s="41">
        <v>1970</v>
      </c>
      <c r="U35" s="22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22"/>
      <c r="M36" s="41">
        <v>500</v>
      </c>
      <c r="N36" s="41">
        <v>1558</v>
      </c>
      <c r="O36" s="41">
        <f>N36/4</f>
        <v>389.5</v>
      </c>
      <c r="P36" s="41">
        <v>19.63</v>
      </c>
      <c r="Q36" s="41">
        <v>85</v>
      </c>
      <c r="R36" s="41">
        <v>11</v>
      </c>
      <c r="S36" s="41">
        <v>300</v>
      </c>
      <c r="T36" s="41">
        <v>1930</v>
      </c>
      <c r="U36" s="22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22"/>
      <c r="M37" s="42">
        <v>550</v>
      </c>
      <c r="N37" s="42">
        <v>1717</v>
      </c>
      <c r="O37" s="41">
        <f t="shared" ref="O37" si="1">N37/4</f>
        <v>429.25</v>
      </c>
      <c r="P37" s="41">
        <v>23.75</v>
      </c>
      <c r="Q37" s="41">
        <v>100</v>
      </c>
      <c r="R37" s="41">
        <v>15</v>
      </c>
      <c r="S37" s="41">
        <v>300</v>
      </c>
      <c r="T37" s="41">
        <v>1670</v>
      </c>
      <c r="U37" s="22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22"/>
      <c r="M38" s="41">
        <v>600</v>
      </c>
      <c r="N38" s="41">
        <v>1872</v>
      </c>
      <c r="O38" s="41">
        <v>468</v>
      </c>
      <c r="P38" s="41">
        <v>28.2</v>
      </c>
      <c r="Q38" s="41">
        <v>105</v>
      </c>
      <c r="R38" s="41">
        <v>18</v>
      </c>
      <c r="S38" s="41">
        <v>400</v>
      </c>
      <c r="T38" s="41">
        <v>1820</v>
      </c>
      <c r="U38" s="22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22"/>
      <c r="M39" s="41">
        <v>650</v>
      </c>
      <c r="N39" s="41">
        <v>2030</v>
      </c>
      <c r="O39" s="41">
        <v>507.5</v>
      </c>
      <c r="P39" s="41">
        <v>33</v>
      </c>
      <c r="Q39" s="41">
        <v>110</v>
      </c>
      <c r="R39" s="41">
        <v>23</v>
      </c>
      <c r="S39" s="41">
        <v>500</v>
      </c>
      <c r="T39" s="41">
        <v>1900</v>
      </c>
      <c r="U39" s="22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22"/>
      <c r="M40" s="41">
        <v>700</v>
      </c>
      <c r="N40" s="41">
        <v>2186</v>
      </c>
      <c r="O40" s="41">
        <v>546.5</v>
      </c>
      <c r="P40" s="41">
        <v>38</v>
      </c>
      <c r="Q40" s="41">
        <v>120</v>
      </c>
      <c r="R40" s="41">
        <v>30</v>
      </c>
      <c r="S40" s="41">
        <v>750</v>
      </c>
      <c r="T40" s="41">
        <v>2330</v>
      </c>
      <c r="U40" s="22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22"/>
      <c r="M41" s="41">
        <v>750</v>
      </c>
      <c r="N41" s="41">
        <v>2344</v>
      </c>
      <c r="O41" s="41">
        <v>586</v>
      </c>
      <c r="P41" s="41">
        <v>44</v>
      </c>
      <c r="Q41" s="41">
        <v>125</v>
      </c>
      <c r="R41" s="41">
        <v>38</v>
      </c>
      <c r="S41" s="41">
        <v>850</v>
      </c>
      <c r="T41" s="41">
        <v>2330</v>
      </c>
      <c r="U41" s="22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22"/>
      <c r="M42" s="41">
        <v>800</v>
      </c>
      <c r="N42" s="41">
        <v>2502</v>
      </c>
      <c r="O42" s="41">
        <v>625.5</v>
      </c>
      <c r="P42" s="41">
        <v>50</v>
      </c>
      <c r="Q42" s="41">
        <v>130</v>
      </c>
      <c r="R42" s="41">
        <v>42</v>
      </c>
      <c r="S42" s="41">
        <v>1000</v>
      </c>
      <c r="T42" s="41">
        <v>2330</v>
      </c>
      <c r="U42" s="22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22"/>
      <c r="M43" s="41">
        <v>850</v>
      </c>
      <c r="N43" s="41">
        <v>2658</v>
      </c>
      <c r="O43" s="41">
        <v>664.5</v>
      </c>
      <c r="P43" s="41">
        <v>56.7</v>
      </c>
      <c r="Q43" s="41">
        <v>135</v>
      </c>
      <c r="R43" s="41">
        <v>48</v>
      </c>
      <c r="S43" s="41">
        <v>1100</v>
      </c>
      <c r="T43" s="41">
        <v>2330</v>
      </c>
      <c r="U43" s="22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22"/>
      <c r="M44" s="41">
        <v>900</v>
      </c>
      <c r="N44" s="41">
        <v>2814</v>
      </c>
      <c r="O44" s="41">
        <v>703.5</v>
      </c>
      <c r="P44" s="41">
        <v>63.6</v>
      </c>
      <c r="Q44" s="41">
        <v>135</v>
      </c>
      <c r="R44" s="41">
        <v>55</v>
      </c>
      <c r="S44" s="41">
        <v>1250</v>
      </c>
      <c r="T44" s="41">
        <v>2320</v>
      </c>
      <c r="U44" s="22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22"/>
      <c r="M45" s="41">
        <v>950</v>
      </c>
      <c r="N45" s="41">
        <v>2972</v>
      </c>
      <c r="O45" s="41">
        <v>743</v>
      </c>
      <c r="P45" s="41">
        <v>70.8</v>
      </c>
      <c r="Q45" s="41">
        <v>140</v>
      </c>
      <c r="R45" s="41">
        <v>68</v>
      </c>
      <c r="S45" s="41">
        <v>1350</v>
      </c>
      <c r="T45" s="41">
        <v>2270</v>
      </c>
      <c r="U45" s="22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22"/>
      <c r="M46" s="41">
        <v>1000</v>
      </c>
      <c r="N46" s="41">
        <v>3128</v>
      </c>
      <c r="O46" s="41">
        <v>782</v>
      </c>
      <c r="P46" s="41">
        <v>78.5</v>
      </c>
      <c r="Q46" s="41">
        <v>150</v>
      </c>
      <c r="R46" s="41">
        <v>75</v>
      </c>
      <c r="S46" s="41">
        <v>1500</v>
      </c>
      <c r="T46" s="41">
        <v>2290</v>
      </c>
      <c r="U46" s="22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22"/>
      <c r="M47" s="41">
        <v>1050</v>
      </c>
      <c r="N47" s="41">
        <v>3286</v>
      </c>
      <c r="O47" s="41">
        <v>821.5</v>
      </c>
      <c r="P47" s="41">
        <v>86.5</v>
      </c>
      <c r="Q47" s="41">
        <v>155</v>
      </c>
      <c r="R47" s="41">
        <v>86</v>
      </c>
      <c r="S47" s="41">
        <v>1800</v>
      </c>
      <c r="T47" s="41">
        <v>2470</v>
      </c>
      <c r="U47" s="22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22"/>
      <c r="M48" s="41">
        <v>1100</v>
      </c>
      <c r="N48" s="41">
        <v>3442</v>
      </c>
      <c r="O48" s="41">
        <v>860.5</v>
      </c>
      <c r="P48" s="41">
        <v>94.98</v>
      </c>
      <c r="Q48" s="41">
        <v>165</v>
      </c>
      <c r="R48" s="41">
        <v>100</v>
      </c>
      <c r="S48" s="41">
        <v>2000</v>
      </c>
      <c r="T48" s="41">
        <v>2470</v>
      </c>
      <c r="U48" s="22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3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22"/>
      <c r="M49" s="41">
        <v>1150</v>
      </c>
      <c r="N49" s="41">
        <v>3600</v>
      </c>
      <c r="O49" s="41">
        <v>900</v>
      </c>
      <c r="P49" s="41">
        <v>103.8</v>
      </c>
      <c r="Q49" s="41">
        <v>170</v>
      </c>
      <c r="R49" s="41">
        <v>115</v>
      </c>
      <c r="S49" s="41">
        <v>2150</v>
      </c>
      <c r="T49" s="41">
        <v>2470</v>
      </c>
      <c r="U49" s="22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22"/>
      <c r="M50" s="41">
        <v>1200</v>
      </c>
      <c r="N50" s="41">
        <v>3756</v>
      </c>
      <c r="O50" s="41">
        <v>939</v>
      </c>
      <c r="P50" s="41">
        <v>113</v>
      </c>
      <c r="Q50" s="41">
        <v>185</v>
      </c>
      <c r="R50" s="41">
        <v>130</v>
      </c>
      <c r="S50" s="41">
        <v>2200</v>
      </c>
      <c r="T50" s="41">
        <v>2370</v>
      </c>
      <c r="U50" s="22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spans="1:3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22"/>
      <c r="M51" s="41">
        <v>1250</v>
      </c>
      <c r="N51" s="41">
        <v>3915</v>
      </c>
      <c r="O51" s="41">
        <f>N51/4</f>
        <v>978.75</v>
      </c>
      <c r="P51" s="41">
        <v>122.6</v>
      </c>
      <c r="Q51" s="41">
        <v>190</v>
      </c>
      <c r="R51" s="41">
        <v>146</v>
      </c>
      <c r="S51" s="41">
        <v>3000</v>
      </c>
      <c r="T51" s="41">
        <v>2870</v>
      </c>
      <c r="U51" s="22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spans="1:3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22"/>
      <c r="M52" s="42">
        <v>1300</v>
      </c>
      <c r="N52" s="42">
        <v>4068</v>
      </c>
      <c r="O52" s="41">
        <f t="shared" ref="O52" si="2">N52/4</f>
        <v>1017</v>
      </c>
      <c r="P52" s="41">
        <v>132.66</v>
      </c>
      <c r="Q52" s="41">
        <v>210</v>
      </c>
      <c r="R52" s="41">
        <v>180</v>
      </c>
      <c r="S52" s="41">
        <v>4200</v>
      </c>
      <c r="T52" s="41">
        <v>3600</v>
      </c>
      <c r="U52" s="22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22"/>
      <c r="M53" s="42">
        <v>1400</v>
      </c>
      <c r="N53" s="42">
        <v>4378</v>
      </c>
      <c r="O53" s="41">
        <f t="shared" ref="O53" si="3">N53/4</f>
        <v>1094.5</v>
      </c>
      <c r="P53" s="41">
        <v>153.86000000000001</v>
      </c>
      <c r="Q53" s="41">
        <v>225</v>
      </c>
      <c r="R53" s="41">
        <v>205</v>
      </c>
      <c r="S53" s="41">
        <v>4800</v>
      </c>
      <c r="T53" s="41">
        <v>3600</v>
      </c>
      <c r="U53" s="22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22"/>
      <c r="M54" s="42">
        <v>1500</v>
      </c>
      <c r="N54" s="42">
        <v>4693</v>
      </c>
      <c r="O54" s="41">
        <f>N54/4</f>
        <v>1173.25</v>
      </c>
      <c r="P54" s="41">
        <v>176.62</v>
      </c>
      <c r="Q54" s="41">
        <v>250</v>
      </c>
      <c r="R54" s="41">
        <v>210</v>
      </c>
      <c r="S54" s="41">
        <v>5400</v>
      </c>
      <c r="T54" s="41">
        <v>3600</v>
      </c>
      <c r="U54" s="22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1:3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22"/>
      <c r="M55" s="42">
        <v>1600</v>
      </c>
      <c r="N55" s="42">
        <v>5005</v>
      </c>
      <c r="O55" s="41">
        <f>N55/4</f>
        <v>1251.25</v>
      </c>
      <c r="P55" s="41">
        <v>200.96</v>
      </c>
      <c r="Q55" s="41">
        <v>275</v>
      </c>
      <c r="R55" s="41">
        <v>267</v>
      </c>
      <c r="S55" s="41">
        <v>8000</v>
      </c>
      <c r="T55" s="41">
        <v>4500</v>
      </c>
      <c r="U55" s="22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1:3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22"/>
      <c r="M56" s="42">
        <v>1700</v>
      </c>
      <c r="N56" s="42">
        <v>5319</v>
      </c>
      <c r="O56" s="41">
        <f t="shared" ref="O56" si="4">N56/4</f>
        <v>1329.75</v>
      </c>
      <c r="P56" s="41">
        <v>226.86</v>
      </c>
      <c r="Q56" s="41">
        <v>295</v>
      </c>
      <c r="R56" s="41">
        <v>320</v>
      </c>
      <c r="S56" s="41">
        <v>9000</v>
      </c>
      <c r="T56" s="41">
        <v>4500</v>
      </c>
      <c r="U56" s="22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22"/>
      <c r="M57" s="42">
        <v>1800</v>
      </c>
      <c r="N57" s="42">
        <v>5633</v>
      </c>
      <c r="O57" s="41">
        <f t="shared" ref="O57" si="5">N57/4</f>
        <v>1408.25</v>
      </c>
      <c r="P57" s="41">
        <v>254.34</v>
      </c>
      <c r="Q57" s="41">
        <v>310</v>
      </c>
      <c r="R57" s="41">
        <v>380</v>
      </c>
      <c r="S57" s="41">
        <v>5000</v>
      </c>
      <c r="T57" s="41">
        <v>2500</v>
      </c>
      <c r="U57" s="22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22"/>
      <c r="M58" s="42" t="s">
        <v>7</v>
      </c>
      <c r="N58" s="22"/>
      <c r="O58" s="22"/>
      <c r="P58" s="22"/>
      <c r="Q58" s="22"/>
      <c r="R58" s="22"/>
      <c r="S58" s="22"/>
      <c r="T58" s="22"/>
      <c r="U58" s="22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43" t="s">
        <v>7</v>
      </c>
      <c r="N59" s="11"/>
      <c r="O59" s="11"/>
      <c r="P59" s="11"/>
      <c r="Q59" s="40" t="s">
        <v>7</v>
      </c>
      <c r="R59" s="40" t="s">
        <v>7</v>
      </c>
      <c r="S59" s="40" t="s">
        <v>7</v>
      </c>
      <c r="T59" s="40" t="s">
        <v>7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1:3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</row>
    <row r="62" spans="1:3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</row>
  </sheetData>
  <sheetProtection password="AF0A" sheet="1" objects="1" scenarios="1"/>
  <protectedRanges>
    <protectedRange password="CAC7" sqref="E6:E7" name="Bereich1"/>
  </protectedRanges>
  <customSheetViews>
    <customSheetView guid="{ADC0EC18-11CF-4684-AC1A-B2BF97C8E0FC}">
      <selection activeCell="E7" sqref="E7"/>
      <pageMargins left="0.7" right="0.7" top="0.78740157499999996" bottom="0.78740157499999996" header="0.3" footer="0.3"/>
      <pageSetup paperSize="9" orientation="portrait" r:id="rId1"/>
    </customSheetView>
  </customSheetViews>
  <mergeCells count="13">
    <mergeCell ref="AA6:AC6"/>
    <mergeCell ref="AA7:AA8"/>
    <mergeCell ref="AC7:AC8"/>
    <mergeCell ref="B18:D18"/>
    <mergeCell ref="B9:D9"/>
    <mergeCell ref="B7:D7"/>
    <mergeCell ref="T16:T17"/>
    <mergeCell ref="B6:D6"/>
    <mergeCell ref="B13:D13"/>
    <mergeCell ref="B14:D14"/>
    <mergeCell ref="B15:D15"/>
    <mergeCell ref="B16:D16"/>
    <mergeCell ref="B17:D17"/>
  </mergeCell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"/>
  <sheetViews>
    <sheetView workbookViewId="0"/>
  </sheetViews>
  <sheetFormatPr baseColWidth="10" defaultRowHeight="15"/>
  <sheetData/>
  <customSheetViews>
    <customSheetView guid="{ADC0EC18-11CF-4684-AC1A-B2BF97C8E0FC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5"/>
  <sheetData/>
  <customSheetViews>
    <customSheetView guid="{ADC0EC18-11CF-4684-AC1A-B2BF97C8E0FC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Frost-RL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Arbeitsplatz-6</dc:creator>
  <cp:lastModifiedBy>AP-06</cp:lastModifiedBy>
  <dcterms:created xsi:type="dcterms:W3CDTF">2014-02-19T06:03:28Z</dcterms:created>
  <dcterms:modified xsi:type="dcterms:W3CDTF">2018-06-07T06:46:41Z</dcterms:modified>
</cp:coreProperties>
</file>